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poleemploi-my.sharepoint.com/personal/sylvain_brugiroux_francetravail_fr/Documents/Downloads/"/>
    </mc:Choice>
  </mc:AlternateContent>
  <xr:revisionPtr revIDLastSave="24" documentId="8_{D6EC963A-1BA8-4C55-8C26-C4BCA4BF9BE0}" xr6:coauthVersionLast="47" xr6:coauthVersionMax="47" xr10:uidLastSave="{540C0B87-E81B-4DC3-8EA8-E6E2F32F8195}"/>
  <bookViews>
    <workbookView xWindow="28680" yWindow="-180" windowWidth="29040" windowHeight="15720" firstSheet="2" activeTab="2" xr2:uid="{00000000-000D-0000-FFFF-FFFF00000000}"/>
  </bookViews>
  <sheets>
    <sheet name="Simulation" sheetId="4" state="hidden" r:id="rId1"/>
    <sheet name="valeurs" sheetId="1" state="hidden" r:id="rId2"/>
    <sheet name="Comparais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3" l="1"/>
  <c r="E22" i="3"/>
  <c r="D22" i="3"/>
  <c r="D19" i="4"/>
  <c r="D9" i="4"/>
  <c r="K10" i="4" s="1"/>
  <c r="D19" i="3"/>
  <c r="D9" i="3"/>
  <c r="L9" i="3" s="1"/>
  <c r="H9" i="3" l="1"/>
  <c r="L11" i="3"/>
  <c r="L13" i="3" s="1"/>
  <c r="L15" i="3" s="1"/>
  <c r="K12" i="4"/>
  <c r="K14" i="4" s="1"/>
  <c r="H11" i="3" l="1"/>
  <c r="H13" i="3" s="1"/>
  <c r="K21" i="4"/>
  <c r="H18" i="4"/>
  <c r="H15" i="3" l="1"/>
  <c r="L18" i="3"/>
  <c r="H22" i="3" s="1"/>
  <c r="L22" i="3"/>
  <c r="H18"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<sst xmlns="http://schemas.openxmlformats.org/spreadsheetml/2006/main" count="122" uniqueCount="75">
  <si>
    <t>Échelon</t>
  </si>
  <si>
    <t>Coefficient</t>
  </si>
  <si>
    <t>Quotité de travail</t>
  </si>
  <si>
    <t>A</t>
  </si>
  <si>
    <t>B1</t>
  </si>
  <si>
    <t>B2</t>
  </si>
  <si>
    <t>C1</t>
  </si>
  <si>
    <t>C2</t>
  </si>
  <si>
    <t>C3</t>
  </si>
  <si>
    <t>D1</t>
  </si>
  <si>
    <t>D2</t>
  </si>
  <si>
    <t>D3</t>
  </si>
  <si>
    <t>D4</t>
  </si>
  <si>
    <t>E1</t>
  </si>
  <si>
    <t>Valeur du point</t>
  </si>
  <si>
    <t>E2</t>
  </si>
  <si>
    <t>Part fixe</t>
  </si>
  <si>
    <t>E3</t>
  </si>
  <si>
    <t>Ancienne valeur du point</t>
  </si>
  <si>
    <t>E4</t>
  </si>
  <si>
    <t>Ancienne part fixe</t>
  </si>
  <si>
    <t>F1</t>
  </si>
  <si>
    <t>F2</t>
  </si>
  <si>
    <t>F3</t>
  </si>
  <si>
    <t>F4</t>
  </si>
  <si>
    <t>G1</t>
  </si>
  <si>
    <t>G2</t>
  </si>
  <si>
    <t>G3</t>
  </si>
  <si>
    <t>G4</t>
  </si>
  <si>
    <t>H1</t>
  </si>
  <si>
    <t>H2</t>
  </si>
  <si>
    <t>H3</t>
  </si>
  <si>
    <t>H4</t>
  </si>
  <si>
    <t>I1</t>
  </si>
  <si>
    <t>I2</t>
  </si>
  <si>
    <t>I3</t>
  </si>
  <si>
    <t>I4</t>
  </si>
  <si>
    <t>SIMULATEUR DE RÉMUNÉRATION  |  SNAP</t>
  </si>
  <si>
    <t>Salaire de base</t>
  </si>
  <si>
    <t>Prime de vie chère</t>
  </si>
  <si>
    <t>Ancienneté (ans)</t>
  </si>
  <si>
    <t>19.2 ou 19.C</t>
  </si>
  <si>
    <t>Quotité</t>
  </si>
  <si>
    <t>03  TÉLÉTRAVAIL</t>
  </si>
  <si>
    <t>Jours télétravaillés</t>
  </si>
  <si>
    <t>Indemnité</t>
  </si>
  <si>
    <t>Agents de droit privé • Comparaison avant / après augmentation</t>
  </si>
  <si>
    <t>AVANT</t>
  </si>
  <si>
    <t>APRÈS</t>
  </si>
  <si>
    <t>Base</t>
  </si>
  <si>
    <t>Ancienneté</t>
  </si>
  <si>
    <t>Brut mensuel</t>
  </si>
  <si>
    <t>GAIN BRUT MENSUEL</t>
  </si>
  <si>
    <t>Évolution (%)</t>
  </si>
  <si>
    <t>Prime – échelon
(ancienne)</t>
  </si>
  <si>
    <t>Prime – montant
(ancien)</t>
  </si>
  <si>
    <t>Prime publique – niveau
(Ancien)</t>
  </si>
  <si>
    <t>Prime publique – montant
(ancien)</t>
  </si>
  <si>
    <t xml:space="preserve"> MA SITUATION</t>
  </si>
  <si>
    <t>MA RÉMUNÉRATION</t>
  </si>
  <si>
    <t>Vert d’eau : cellules à renseigner ou à modifier • Violet clair : résultats calculés automatiquement</t>
  </si>
  <si>
    <t>Prime d'ancienneté</t>
  </si>
  <si>
    <t>Salaire brut mensuel</t>
  </si>
  <si>
    <t>SIMULATEUR D'AUGMENTATION  |  SNAP</t>
  </si>
  <si>
    <t>Agents de droit privé • Comparaison avant / après augmentation
Sélectionnez votre échelon et renseignez votre situation dans les cellules en vert d’eau.
Votre rémunération est calculée automatiquement dans les cellules en violet clair.</t>
  </si>
  <si>
    <t>Estimation net</t>
  </si>
  <si>
    <t>TÉLÉTRAVAIL</t>
  </si>
  <si>
    <t>GAIN NET MENSUEL</t>
  </si>
  <si>
    <t>GAIN BRUT ANNUEL</t>
  </si>
  <si>
    <r>
      <rPr>
        <b/>
        <sz val="11"/>
        <rFont val="Arial"/>
        <family val="2"/>
      </rPr>
      <t>Estimation du salaire net</t>
    </r>
    <r>
      <rPr>
        <sz val="11"/>
        <rFont val="Arial"/>
        <family val="2"/>
      </rPr>
      <t xml:space="preserve"> : calculée sur la base d'un taux forfaitaire de cotisations salariales de 22 %, hors prélèvement à la source.
Cette estimation ne tient pas compte des cotisations de mutuelle, des titres-restaurant, des indemnités de transport ni des autres éléments individuels de paie.
Le montant réel peut donc différer de celui indiqué sur votre bulletin de salaire. Le gain annuel est calculé sur une base de 14,58 mois.</t>
    </r>
  </si>
  <si>
    <t>ÉVOLUTION</t>
  </si>
  <si>
    <t>Coût salarié</t>
  </si>
  <si>
    <t>Coût employeur</t>
  </si>
  <si>
    <t>Total</t>
  </si>
  <si>
    <t>Titres restaurant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</si>
</sst>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 &quot;€&quot;"/>
  </numFmts>
  <fonts count="30">
    <font>
      <sz val="11"/>
      <name val="Carlito"/>
    </font>
    <font>
      <b/>
      <sz val="19"/>
      <color rgb="FFFFFFFF"/>
      <name val="Carlito"/>
    </font>
    <font>
      <sz val="10"/>
      <color rgb="FFFFFFFF"/>
      <name val="Carlito"/>
    </font>
    <font>
      <b/>
      <sz val="12"/>
      <color rgb="FFFFFFFF"/>
      <name val="Carlito"/>
    </font>
    <font>
      <sz val="10"/>
      <color rgb="FF625D68"/>
      <name val="Carlito"/>
    </font>
    <font>
      <b/>
      <sz val="10"/>
      <color rgb="FF625D68"/>
      <name val="Carlito"/>
    </font>
    <font>
      <b/>
      <sz val="16"/>
      <color rgb="FF831D81"/>
      <name val="Carlito"/>
    </font>
    <font>
      <b/>
      <sz val="15"/>
      <color rgb="FF831D81"/>
      <name val="Carlito"/>
    </font>
    <font>
      <b/>
      <sz val="12"/>
      <color rgb="FF831D81"/>
      <name val="Carlito"/>
    </font>
    <font>
      <sz val="10"/>
      <color rgb="FF625D68"/>
      <name val="Carlito"/>
    </font>
    <font>
      <b/>
      <sz val="13"/>
      <color rgb="FF831D81"/>
      <name val="Carlito"/>
    </font>
    <font>
      <b/>
      <sz val="21"/>
      <color rgb="FF831D81"/>
      <name val="Carlito"/>
    </font>
    <font>
      <b/>
      <sz val="11"/>
      <color rgb="FF625D68"/>
      <name val="Carlito"/>
    </font>
    <font>
      <b/>
      <sz val="14"/>
      <color rgb="FF831D81"/>
      <name val="Carlito"/>
    </font>
    <font>
      <b/>
      <sz val="11"/>
      <color rgb="FFFFFFFF"/>
      <name val="Carlito"/>
    </font>
    <font>
      <sz val="11"/>
      <name val="Arial"/>
      <family val="2"/>
    </font>
    <font>
      <b/>
      <sz val="19"/>
      <color rgb="FFFFFFFF"/>
      <name val="Arial"/>
      <family val="2"/>
    </font>
    <font>
      <sz val="10"/>
      <color rgb="FFFFFFFF"/>
      <name val="Arial"/>
      <family val="2"/>
    </font>
    <font>
      <b/>
      <sz val="12"/>
      <color rgb="FFFFFFFF"/>
      <name val="Arial"/>
      <family val="2"/>
    </font>
    <font>
      <b/>
      <sz val="10"/>
      <color rgb="FF625D68"/>
      <name val="Arial"/>
      <family val="2"/>
    </font>
    <font>
      <b/>
      <sz val="12"/>
      <color rgb="FF831D81"/>
      <name val="Arial"/>
      <family val="2"/>
    </font>
    <font>
      <b/>
      <sz val="16"/>
      <color rgb="FF831D81"/>
      <name val="Arial"/>
      <family val="2"/>
    </font>
    <font>
      <b/>
      <sz val="13"/>
      <color rgb="FF831D81"/>
      <name val="Arial"/>
      <family val="2"/>
    </font>
    <font>
      <b/>
      <sz val="15"/>
      <color rgb="FF831D81"/>
      <name val="Arial"/>
      <family val="2"/>
    </font>
    <font>
      <b/>
      <sz val="21"/>
      <color rgb="FF831D81"/>
      <name val="Arial"/>
      <family val="2"/>
    </font>
    <font>
      <sz val="10"/>
      <color rgb="FF625D68"/>
      <name val="Arial"/>
      <family val="2"/>
    </font>
    <font>
      <sz val="11"/>
      <color rgb="FFFFFFFF"/>
      <name val="Arial"/>
      <family val="2"/>
    </font>
    <font>
      <b/>
      <sz val="11"/>
      <name val="Arial"/>
      <family val="2"/>
    </font>
    <font>
      <sz val="11"/>
      <name val="Carlito"/>
    </font>
    <font>
      <b/>
      <sz val="21"/>
      <color rgb="FF625D68"/>
      <name val="Arial"/>
      <family val="2"/>
    </font>
  </fonts>
  <fills count="9">
    <fill>
      <patternFill patternType="none"/>
    </fill>
    <fill>
      <patternFill patternType="gray125"/>
    </fill>
    <fill>
      <patternFill patternType="solid">
        <fgColor rgb="FFE6F4F1"/>
      </patternFill>
    </fill>
    <fill>
      <patternFill patternType="solid">
        <fgColor rgb="FFF8F7F9"/>
      </patternFill>
    </fill>
    <fill>
      <patternFill patternType="solid">
        <fgColor rgb="FF831D81"/>
      </patternFill>
    </fill>
    <fill>
      <patternFill patternType="solid">
        <fgColor rgb="FFFFFFFF"/>
      </patternFill>
    </fill>
    <fill>
      <patternFill patternType="solid">
        <fgColor rgb="FFF2E8F3"/>
      </patternFill>
    </fill>
    <fill>
      <patternFill patternType="solid">
        <fgColor rgb="FF831D81"/>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28" fillId="0" borderId="0" applyFont="0" applyFill="0" applyBorder="0" applyAlignment="0" applyProtection="0"/>
  </cellStyleXfs>
  <cellXfs count="73">
    <xf numFmtId="0" fontId="0" fillId="0" borderId="0" xfId="0"/>
    <xf numFmtId="164" fontId="0" fillId="2" borderId="0" xfId="0" applyNumberFormat="1" applyFill="1"/>
    <xf numFmtId="0" fontId="0" fillId="3" borderId="0" xfId="0" applyFill="1"/>
    <xf numFmtId="0" fontId="1" fillId="4" borderId="0" xfId="0" applyFont="1" applyFill="1" applyAlignment="1">
      <alignment vertical="center"/>
    </xf>
    <xf numFmtId="0" fontId="2" fillId="4" borderId="0" xfId="0" applyFont="1" applyFill="1" applyAlignment="1">
      <alignment vertical="center"/>
    </xf>
    <xf numFmtId="0" fontId="3" fillId="4" borderId="0" xfId="0" applyFont="1" applyFill="1" applyAlignment="1">
      <alignment vertical="center"/>
    </xf>
    <xf numFmtId="0" fontId="7" fillId="2" borderId="0" xfId="0" applyFont="1" applyFill="1" applyAlignment="1">
      <alignment vertical="center"/>
    </xf>
    <xf numFmtId="0" fontId="9" fillId="5" borderId="0" xfId="0" applyFont="1" applyFill="1" applyAlignment="1">
      <alignment vertical="center"/>
    </xf>
    <xf numFmtId="0" fontId="4" fillId="5" borderId="0" xfId="0" applyFont="1" applyFill="1" applyAlignment="1">
      <alignment vertical="center"/>
    </xf>
    <xf numFmtId="9" fontId="0" fillId="0" borderId="0" xfId="0" applyNumberFormat="1"/>
    <xf numFmtId="0" fontId="0" fillId="0" borderId="1" xfId="0" applyBorder="1" applyAlignment="1">
      <alignment horizontal="center"/>
    </xf>
    <xf numFmtId="9" fontId="0" fillId="0" borderId="2" xfId="0" applyNumberForma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4" fillId="7" borderId="1" xfId="0" applyFont="1" applyFill="1" applyBorder="1" applyAlignment="1">
      <alignment horizontal="center" vertical="top"/>
    </xf>
    <xf numFmtId="0" fontId="14" fillId="7" borderId="2" xfId="0" applyFont="1" applyFill="1" applyBorder="1" applyAlignment="1">
      <alignment horizontal="center" vertical="top"/>
    </xf>
    <xf numFmtId="0" fontId="14" fillId="7" borderId="3" xfId="0" applyFont="1" applyFill="1" applyBorder="1" applyAlignment="1">
      <alignment horizontal="center" vertical="top" wrapText="1"/>
    </xf>
    <xf numFmtId="0" fontId="14" fillId="7" borderId="4" xfId="0" applyFont="1" applyFill="1" applyBorder="1" applyAlignment="1">
      <alignment horizontal="center" vertical="top" wrapText="1"/>
    </xf>
    <xf numFmtId="0" fontId="14" fillId="7" borderId="5" xfId="0" applyFont="1" applyFill="1" applyBorder="1" applyAlignment="1">
      <alignment horizontal="center" vertical="top" wrapText="1"/>
    </xf>
    <xf numFmtId="0" fontId="0" fillId="3" borderId="0" xfId="0" applyFill="1" applyAlignment="1">
      <alignment horizontal="center"/>
    </xf>
    <xf numFmtId="2" fontId="0" fillId="2" borderId="0" xfId="0" applyNumberFormat="1" applyFill="1"/>
    <xf numFmtId="0" fontId="15" fillId="3" borderId="0" xfId="0" applyFont="1" applyFill="1" applyProtection="1">
      <protection hidden="1"/>
    </xf>
    <xf numFmtId="0" fontId="15" fillId="0" borderId="0" xfId="0" applyFont="1" applyProtection="1">
      <protection hidden="1"/>
    </xf>
    <xf numFmtId="0" fontId="16" fillId="4" borderId="0" xfId="0" applyFont="1" applyFill="1" applyAlignment="1" applyProtection="1">
      <alignment vertical="center"/>
      <protection hidden="1"/>
    </xf>
    <xf numFmtId="0" fontId="17" fillId="4" borderId="0" xfId="0" applyFont="1" applyFill="1" applyAlignment="1" applyProtection="1">
      <alignment vertical="center"/>
      <protection hidden="1"/>
    </xf>
    <xf numFmtId="0" fontId="18" fillId="4" borderId="0" xfId="0" applyFont="1" applyFill="1" applyAlignment="1" applyProtection="1">
      <alignment vertical="center"/>
      <protection hidden="1"/>
    </xf>
    <xf numFmtId="0" fontId="19" fillId="5" borderId="0" xfId="0" applyFont="1" applyFill="1" applyAlignment="1" applyProtection="1">
      <alignment vertical="center"/>
      <protection hidden="1"/>
    </xf>
    <xf numFmtId="0" fontId="15" fillId="3" borderId="0" xfId="0" applyFont="1" applyFill="1" applyAlignment="1" applyProtection="1">
      <alignment horizontal="center"/>
      <protection hidden="1"/>
    </xf>
    <xf numFmtId="0" fontId="25" fillId="5" borderId="0" xfId="0" applyFont="1" applyFill="1" applyAlignment="1" applyProtection="1">
      <alignment vertical="center"/>
      <protection hidden="1"/>
    </xf>
    <xf numFmtId="0" fontId="27" fillId="3" borderId="0" xfId="0" applyFont="1" applyFill="1" applyProtection="1">
      <protection hidden="1"/>
    </xf>
    <xf numFmtId="0" fontId="23" fillId="2" borderId="0" xfId="0" applyFont="1" applyFill="1" applyAlignment="1" applyProtection="1">
      <alignment horizontal="center" vertical="center"/>
      <protection locked="0" hidden="1"/>
    </xf>
    <xf numFmtId="0" fontId="18" fillId="4" borderId="0" xfId="0" applyFont="1" applyFill="1" applyAlignment="1" applyProtection="1">
      <alignment horizontal="center" vertical="center"/>
      <protection hidden="1"/>
    </xf>
    <xf numFmtId="165" fontId="23" fillId="6" borderId="0" xfId="0" applyNumberFormat="1" applyFont="1" applyFill="1" applyAlignment="1" applyProtection="1">
      <alignment horizontal="center" vertical="center"/>
      <protection hidden="1"/>
    </xf>
    <xf numFmtId="0" fontId="29" fillId="5" borderId="0" xfId="0" applyFont="1" applyFill="1" applyAlignment="1" applyProtection="1">
      <alignment vertical="center"/>
      <protection hidden="1"/>
    </xf>
    <xf numFmtId="0" fontId="18" fillId="4" borderId="0" xfId="0" applyFont="1" applyFill="1" applyAlignment="1" applyProtection="1">
      <alignment horizontal="center" vertical="center" wrapText="1"/>
      <protection hidden="1"/>
    </xf>
    <xf numFmtId="0" fontId="19" fillId="5" borderId="0" xfId="0" applyFont="1" applyFill="1" applyAlignment="1" applyProtection="1">
      <alignment vertical="center"/>
      <protection hidden="1"/>
    </xf>
    <xf numFmtId="165" fontId="22" fillId="6" borderId="0" xfId="0" applyNumberFormat="1" applyFont="1" applyFill="1" applyAlignment="1" applyProtection="1">
      <alignment horizontal="center" vertical="center"/>
      <protection hidden="1"/>
    </xf>
    <xf numFmtId="0" fontId="23" fillId="2" borderId="0" xfId="0" applyFont="1" applyFill="1" applyAlignment="1" applyProtection="1">
      <alignment horizontal="center" vertical="center"/>
      <protection locked="0" hidden="1"/>
    </xf>
    <xf numFmtId="9" fontId="23" fillId="2" borderId="0" xfId="0" applyNumberFormat="1" applyFont="1" applyFill="1" applyAlignment="1" applyProtection="1">
      <alignment horizontal="center" vertical="center"/>
      <protection locked="0" hidden="1"/>
    </xf>
    <xf numFmtId="0" fontId="26" fillId="4" borderId="0" xfId="0" applyFont="1" applyFill="1" applyAlignment="1" applyProtection="1">
      <alignment horizontal="left" vertical="center" wrapText="1"/>
      <protection hidden="1"/>
    </xf>
    <xf numFmtId="0" fontId="18" fillId="4" borderId="0" xfId="0" applyFont="1" applyFill="1" applyAlignment="1" applyProtection="1">
      <alignment horizontal="center" vertical="center"/>
      <protection hidden="1"/>
    </xf>
    <xf numFmtId="0" fontId="16" fillId="4" borderId="0" xfId="0" applyFont="1" applyFill="1" applyAlignment="1" applyProtection="1">
      <alignment horizontal="center" vertical="center"/>
      <protection hidden="1"/>
    </xf>
    <xf numFmtId="0" fontId="21" fillId="2" borderId="0" xfId="0" applyFont="1" applyFill="1" applyAlignment="1" applyProtection="1">
      <alignment horizontal="center" vertical="center"/>
      <protection locked="0" hidden="1"/>
    </xf>
    <xf numFmtId="0" fontId="21" fillId="6" borderId="0" xfId="0" applyFont="1" applyFill="1" applyAlignment="1" applyProtection="1">
      <alignment horizontal="center" vertical="center"/>
      <protection hidden="1"/>
    </xf>
    <xf numFmtId="0" fontId="18" fillId="4" borderId="0" xfId="0" applyFont="1" applyFill="1" applyAlignment="1" applyProtection="1">
      <alignment vertical="center"/>
      <protection hidden="1"/>
    </xf>
    <xf numFmtId="0" fontId="20" fillId="6" borderId="0" xfId="0" applyFont="1" applyFill="1" applyAlignment="1" applyProtection="1">
      <alignment horizontal="center" vertical="center"/>
      <protection hidden="1"/>
    </xf>
    <xf numFmtId="165" fontId="24" fillId="6" borderId="0" xfId="0" applyNumberFormat="1" applyFont="1" applyFill="1" applyAlignment="1" applyProtection="1">
      <alignment horizontal="center" vertical="center"/>
      <protection hidden="1"/>
    </xf>
    <xf numFmtId="0" fontId="24" fillId="6" borderId="0" xfId="0" applyFont="1" applyFill="1" applyAlignment="1" applyProtection="1">
      <alignment horizontal="center" vertical="center"/>
      <protection hidden="1"/>
    </xf>
    <xf numFmtId="0" fontId="15" fillId="3" borderId="0" xfId="0" applyFont="1" applyFill="1" applyAlignment="1" applyProtection="1">
      <alignment horizontal="left" wrapText="1"/>
      <protection hidden="1"/>
    </xf>
    <xf numFmtId="10" fontId="24" fillId="6" borderId="0" xfId="1" applyNumberFormat="1" applyFont="1" applyFill="1" applyAlignment="1" applyProtection="1">
      <alignment horizontal="center" vertical="center"/>
      <protection hidden="1"/>
    </xf>
    <xf numFmtId="10" fontId="24" fillId="6" borderId="0" xfId="0" applyNumberFormat="1" applyFont="1" applyFill="1" applyAlignment="1" applyProtection="1">
      <alignment horizontal="center" vertical="center"/>
      <protection hidden="1"/>
    </xf>
    <xf numFmtId="165" fontId="23" fillId="6" borderId="0" xfId="0" applyNumberFormat="1" applyFont="1" applyFill="1" applyAlignment="1" applyProtection="1">
      <alignment horizontal="center" vertical="center"/>
      <protection hidden="1"/>
    </xf>
    <xf numFmtId="0" fontId="12" fillId="5" borderId="0" xfId="0" applyFont="1" applyFill="1" applyAlignment="1">
      <alignment vertical="center"/>
    </xf>
    <xf numFmtId="10" fontId="13" fillId="6" borderId="0" xfId="0" applyNumberFormat="1" applyFont="1" applyFill="1" applyAlignment="1">
      <alignment vertical="center"/>
    </xf>
    <xf numFmtId="0" fontId="13" fillId="6" borderId="0" xfId="0" applyFont="1" applyFill="1" applyAlignment="1">
      <alignment vertical="center"/>
    </xf>
    <xf numFmtId="0" fontId="7" fillId="2" borderId="0" xfId="0" applyFont="1" applyFill="1" applyAlignment="1">
      <alignment horizontal="center" vertical="center"/>
    </xf>
    <xf numFmtId="9" fontId="7" fillId="2" borderId="0" xfId="0" applyNumberFormat="1" applyFont="1" applyFill="1" applyAlignment="1">
      <alignment horizontal="center" vertical="center"/>
    </xf>
    <xf numFmtId="0" fontId="3" fillId="4" borderId="0" xfId="0" applyFont="1" applyFill="1" applyAlignment="1">
      <alignment vertical="center"/>
    </xf>
    <xf numFmtId="0" fontId="5" fillId="5" borderId="0" xfId="0" applyFont="1" applyFill="1" applyAlignment="1">
      <alignment vertical="center"/>
    </xf>
    <xf numFmtId="165" fontId="11" fillId="6" borderId="0" xfId="0" applyNumberFormat="1" applyFont="1" applyFill="1" applyAlignment="1">
      <alignment vertical="center"/>
    </xf>
    <xf numFmtId="0" fontId="11" fillId="6" borderId="0" xfId="0" applyFont="1" applyFill="1" applyAlignment="1">
      <alignment vertical="center"/>
    </xf>
    <xf numFmtId="165" fontId="7" fillId="6" borderId="0" xfId="0" applyNumberFormat="1" applyFont="1" applyFill="1" applyAlignment="1">
      <alignment horizontal="center" vertical="center"/>
    </xf>
    <xf numFmtId="165" fontId="10" fillId="8" borderId="0" xfId="0" applyNumberFormat="1" applyFont="1" applyFill="1" applyAlignment="1">
      <alignment horizontal="center" vertical="center"/>
    </xf>
    <xf numFmtId="0" fontId="10" fillId="8" borderId="0" xfId="0" applyFont="1" applyFill="1" applyAlignment="1">
      <alignment horizontal="center" vertical="center"/>
    </xf>
    <xf numFmtId="165" fontId="10" fillId="6" borderId="0" xfId="0" applyNumberFormat="1" applyFont="1" applyFill="1" applyAlignment="1">
      <alignment horizontal="center" vertical="center"/>
    </xf>
    <xf numFmtId="0" fontId="10" fillId="6" borderId="0" xfId="0" applyFont="1" applyFill="1" applyAlignment="1">
      <alignment horizontal="center" vertical="center"/>
    </xf>
    <xf numFmtId="0" fontId="6" fillId="2" borderId="0" xfId="0" applyFont="1" applyFill="1" applyAlignment="1">
      <alignment horizontal="center" vertical="center"/>
    </xf>
    <xf numFmtId="0" fontId="6" fillId="6" borderId="0" xfId="0" applyFont="1" applyFill="1" applyAlignment="1">
      <alignment horizontal="center" vertical="center"/>
    </xf>
    <xf numFmtId="0" fontId="1" fillId="4" borderId="0" xfId="0" applyFont="1" applyFill="1" applyAlignment="1">
      <alignment horizontal="center" vertical="center"/>
    </xf>
    <xf numFmtId="0" fontId="8" fillId="6" borderId="0" xfId="0" applyFont="1" applyFill="1" applyAlignment="1">
      <alignment horizontal="center" vertical="center"/>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8AA1C-1255-414F-8F48-75276956C80E}">
  <dimension ref="A1:O28"/>
  <sheetViews>
    <sheetView zoomScaleNormal="100" workbookViewId="0">
      <selection activeCell="H18" sqref="H18:M19"/>
    </sheetView>
  </sheetViews>
  <sheetFormatPr baseColWidth="10" defaultColWidth="0" defaultRowHeight="14.25" customHeight="1" zeroHeight="1"/>
  <cols>
    <col min="1" max="1" width="3" customWidth="1"/>
    <col min="2" max="2" width="17" customWidth="1"/>
    <col min="3" max="3" width="13" customWidth="1"/>
    <col min="4" max="4" width="17" customWidth="1"/>
    <col min="5" max="5" width="13" customWidth="1"/>
    <col min="6" max="6" width="4.5" customWidth="1"/>
    <col min="7" max="7" width="13" customWidth="1"/>
    <col min="8" max="13" width="11.5" customWidth="1"/>
    <col min="14" max="14" width="3" customWidth="1"/>
    <col min="15" max="15" width="0" hidden="1" customWidth="1"/>
    <col min="16" max="16384" width="9" hidden="1"/>
  </cols>
  <sheetData>
    <row r="1" spans="1:14" ht="9.75" customHeight="1">
      <c r="A1" s="2"/>
      <c r="B1" s="2"/>
      <c r="C1" s="2"/>
      <c r="D1" s="2"/>
      <c r="E1" s="2"/>
      <c r="F1" s="2"/>
      <c r="G1" s="2"/>
      <c r="H1" s="2"/>
      <c r="I1" s="2"/>
      <c r="J1" s="2"/>
      <c r="K1" s="2"/>
      <c r="L1" s="2"/>
      <c r="M1" s="2"/>
      <c r="N1" s="2"/>
    </row>
    <row r="2" spans="1:14" ht="26.1" customHeight="1">
      <c r="A2" s="2"/>
      <c r="B2" s="3" t="s">
        <v>37</v>
      </c>
      <c r="C2" s="3"/>
      <c r="D2" s="3"/>
      <c r="E2" s="3"/>
      <c r="F2" s="3"/>
      <c r="G2" s="3"/>
      <c r="H2" s="3"/>
      <c r="I2" s="3"/>
      <c r="J2" s="3"/>
      <c r="K2" s="71" t="e" vm="1">
        <v>#VALUE!</v>
      </c>
      <c r="L2" s="71"/>
      <c r="M2" s="71"/>
      <c r="N2" s="2"/>
    </row>
    <row r="3" spans="1:14" ht="26.1" customHeight="1">
      <c r="A3" s="2"/>
      <c r="B3" s="3"/>
      <c r="C3" s="3"/>
      <c r="D3" s="3"/>
      <c r="E3" s="3"/>
      <c r="F3" s="3"/>
      <c r="G3" s="3"/>
      <c r="H3" s="3"/>
      <c r="I3" s="3"/>
      <c r="J3" s="3"/>
      <c r="K3" s="71"/>
      <c r="L3" s="71"/>
      <c r="M3" s="71"/>
      <c r="N3" s="2"/>
    </row>
    <row r="4" spans="1:14" ht="53.25" customHeight="1">
      <c r="A4" s="2"/>
      <c r="B4" s="4" t="s">
        <v>46</v>
      </c>
      <c r="C4" s="4"/>
      <c r="D4" s="4"/>
      <c r="E4" s="4"/>
      <c r="F4" s="4"/>
      <c r="G4" s="4"/>
      <c r="H4" s="4"/>
      <c r="I4" s="4"/>
      <c r="J4" s="4"/>
      <c r="K4" s="71"/>
      <c r="L4" s="71"/>
      <c r="M4" s="71"/>
      <c r="N4" s="2"/>
    </row>
    <row r="5" spans="1:14" ht="15" customHeight="1">
      <c r="A5" s="2"/>
      <c r="B5" s="2"/>
      <c r="C5" s="2"/>
      <c r="D5" s="2"/>
      <c r="E5" s="2"/>
      <c r="F5" s="2"/>
      <c r="G5" s="2"/>
      <c r="H5" s="2"/>
      <c r="I5" s="2"/>
      <c r="J5" s="2"/>
      <c r="K5" s="2"/>
      <c r="L5" s="2"/>
      <c r="M5" s="2"/>
      <c r="N5" s="2"/>
    </row>
    <row r="6" spans="1:14" ht="26.1" customHeight="1">
      <c r="A6" s="2"/>
      <c r="B6" s="60" t="s">
        <v>58</v>
      </c>
      <c r="C6" s="60"/>
      <c r="D6" s="60"/>
      <c r="E6" s="60"/>
      <c r="F6" s="2"/>
      <c r="G6" s="2"/>
      <c r="H6" s="60" t="s">
        <v>59</v>
      </c>
      <c r="I6" s="60"/>
      <c r="J6" s="60"/>
      <c r="K6" s="60"/>
      <c r="L6" s="60"/>
      <c r="M6" s="60"/>
      <c r="N6" s="2"/>
    </row>
    <row r="7" spans="1:14" ht="15" customHeight="1">
      <c r="A7" s="2"/>
      <c r="B7" s="2"/>
      <c r="C7" s="2"/>
      <c r="D7" s="2"/>
      <c r="E7" s="2"/>
      <c r="F7" s="2"/>
      <c r="G7" s="2"/>
      <c r="H7" s="2"/>
      <c r="I7" s="2"/>
      <c r="J7" s="2"/>
      <c r="K7" s="2"/>
      <c r="L7" s="2"/>
      <c r="M7" s="2"/>
      <c r="N7" s="2"/>
    </row>
    <row r="8" spans="1:14" ht="26.1" customHeight="1">
      <c r="A8" s="2"/>
      <c r="B8" s="61" t="s">
        <v>0</v>
      </c>
      <c r="C8" s="61"/>
      <c r="D8" s="61" t="s">
        <v>1</v>
      </c>
      <c r="E8" s="61"/>
      <c r="F8" s="2"/>
      <c r="G8" s="2"/>
      <c r="H8" s="72" t="s">
        <v>47</v>
      </c>
      <c r="I8" s="72"/>
      <c r="J8" s="72"/>
      <c r="K8" s="72" t="s">
        <v>48</v>
      </c>
      <c r="L8" s="72"/>
      <c r="M8" s="72"/>
      <c r="N8" s="2"/>
    </row>
    <row r="9" spans="1:14" ht="26.1" customHeight="1">
      <c r="A9" s="2"/>
      <c r="B9" s="69" t="s">
        <v>10</v>
      </c>
      <c r="C9" s="69"/>
      <c r="D9" s="70">
        <f>VLOOKUP(B9,valeurs!A2:B81,2,FALSE)</f>
        <v>576</v>
      </c>
      <c r="E9" s="70"/>
      <c r="F9" s="2"/>
      <c r="G9" s="2"/>
      <c r="H9" s="2"/>
      <c r="I9" s="2"/>
      <c r="J9" s="2"/>
      <c r="K9" s="2"/>
      <c r="L9" s="2"/>
      <c r="M9" s="2"/>
      <c r="N9" s="2"/>
    </row>
    <row r="10" spans="1:14" ht="26.1" customHeight="1">
      <c r="A10" s="2"/>
      <c r="B10" s="2"/>
      <c r="C10" s="2"/>
      <c r="D10" s="2"/>
      <c r="E10" s="2"/>
      <c r="F10" s="2"/>
      <c r="G10" s="2"/>
      <c r="H10" s="65" t="s">
        <v>38</v>
      </c>
      <c r="I10" s="66"/>
      <c r="J10" s="66"/>
      <c r="K10" s="67">
        <f>D9*valeurs!J2+valeurs!J3</f>
        <v>2302.1804000000002</v>
      </c>
      <c r="L10" s="68"/>
      <c r="M10" s="68"/>
      <c r="N10" s="2"/>
    </row>
    <row r="11" spans="1:14" ht="15" customHeight="1">
      <c r="A11" s="2"/>
      <c r="B11" s="61" t="s">
        <v>42</v>
      </c>
      <c r="C11" s="61"/>
      <c r="D11" s="61" t="s">
        <v>40</v>
      </c>
      <c r="E11" s="61"/>
      <c r="F11" s="2"/>
      <c r="G11" s="2"/>
      <c r="H11" s="22"/>
      <c r="I11" s="22"/>
      <c r="J11" s="22"/>
      <c r="K11" s="22"/>
      <c r="L11" s="22"/>
      <c r="M11" s="22"/>
      <c r="N11" s="2"/>
    </row>
    <row r="12" spans="1:14" ht="26.1" customHeight="1">
      <c r="A12" s="2"/>
      <c r="B12" s="59">
        <v>1</v>
      </c>
      <c r="C12" s="59"/>
      <c r="D12" s="6">
        <v>21</v>
      </c>
      <c r="E12" s="6"/>
      <c r="F12" s="2"/>
      <c r="G12" s="2"/>
      <c r="H12" s="65" t="s">
        <v>61</v>
      </c>
      <c r="I12" s="66"/>
      <c r="J12" s="66"/>
      <c r="K12" s="67">
        <f>(IF(D12=0,"0",IF(D12&gt;25,(K10)/(100/27.5),IF(D12&gt;19,(K10)/(100/(((D12-20)*0.5+25))),IF(D12&gt;14,(K10)/100*(((D12-15)*1+20)),ROUND(K10*ROUND((1+1/3)*D12,2)/100,2))))))*D15</f>
        <v>0</v>
      </c>
      <c r="L12" s="68"/>
      <c r="M12" s="68"/>
      <c r="N12" s="2"/>
    </row>
    <row r="13" spans="1:14" ht="26.1" customHeight="1">
      <c r="A13" s="2"/>
      <c r="B13" s="2"/>
      <c r="C13" s="2"/>
      <c r="D13" s="2"/>
      <c r="E13" s="2"/>
      <c r="F13" s="2"/>
      <c r="G13" s="2"/>
      <c r="H13" s="22"/>
      <c r="I13" s="22"/>
      <c r="J13" s="22"/>
      <c r="K13" s="22"/>
      <c r="L13" s="22"/>
      <c r="M13" s="22"/>
      <c r="N13" s="2"/>
    </row>
    <row r="14" spans="1:14" ht="26.1" customHeight="1">
      <c r="A14" s="2"/>
      <c r="B14" s="61" t="s">
        <v>41</v>
      </c>
      <c r="C14" s="61"/>
      <c r="D14" s="61" t="s">
        <v>39</v>
      </c>
      <c r="E14" s="61"/>
      <c r="F14" s="2"/>
      <c r="G14" s="2"/>
      <c r="H14" s="65" t="s">
        <v>62</v>
      </c>
      <c r="I14" s="66"/>
      <c r="J14" s="66"/>
      <c r="K14" s="67">
        <f>(K10+K12+B15)*D15+(K10*B12)</f>
        <v>2302.1804000000002</v>
      </c>
      <c r="L14" s="68"/>
      <c r="M14" s="68"/>
      <c r="N14" s="2"/>
    </row>
    <row r="15" spans="1:14" ht="15" customHeight="1">
      <c r="A15" s="2"/>
      <c r="B15" s="58">
        <v>0</v>
      </c>
      <c r="C15" s="58"/>
      <c r="D15" s="59">
        <v>0</v>
      </c>
      <c r="E15" s="59"/>
      <c r="F15" s="2"/>
      <c r="G15" s="2"/>
      <c r="H15" s="2"/>
      <c r="I15" s="2"/>
      <c r="J15" s="2"/>
      <c r="K15" s="2"/>
      <c r="L15" s="2"/>
      <c r="M15" s="2"/>
      <c r="N15" s="2"/>
    </row>
    <row r="16" spans="1:14" ht="26.1" customHeight="1">
      <c r="A16" s="2"/>
      <c r="B16" s="2"/>
      <c r="C16" s="2"/>
      <c r="D16" s="2"/>
      <c r="E16" s="2"/>
      <c r="F16" s="2"/>
      <c r="G16" s="2"/>
      <c r="H16" s="2"/>
      <c r="I16" s="2"/>
      <c r="J16" s="2"/>
      <c r="K16" s="2"/>
      <c r="L16" s="2"/>
      <c r="M16" s="2"/>
      <c r="N16" s="2"/>
    </row>
    <row r="17" spans="1:14" ht="26.1" customHeight="1">
      <c r="A17" s="2"/>
      <c r="B17" s="5" t="s">
        <v>43</v>
      </c>
      <c r="C17" s="5"/>
      <c r="D17" s="5"/>
      <c r="E17" s="5"/>
      <c r="F17" s="2"/>
      <c r="G17" s="2"/>
      <c r="H17" s="60" t="s">
        <v>52</v>
      </c>
      <c r="I17" s="60"/>
      <c r="J17" s="60"/>
      <c r="K17" s="60"/>
      <c r="L17" s="60"/>
      <c r="M17" s="60"/>
      <c r="N17" s="2"/>
    </row>
    <row r="18" spans="1:14" ht="26.1" customHeight="1">
      <c r="A18" s="2"/>
      <c r="B18" s="61" t="s">
        <v>44</v>
      </c>
      <c r="C18" s="61"/>
      <c r="D18" s="61" t="s">
        <v>45</v>
      </c>
      <c r="E18" s="61"/>
      <c r="F18" s="2"/>
      <c r="G18" s="2"/>
      <c r="H18" s="62" t="e">
        <f>K14-H14</f>
        <v>#VALUE!</v>
      </c>
      <c r="I18" s="63"/>
      <c r="J18" s="63"/>
      <c r="K18" s="63"/>
      <c r="L18" s="63"/>
      <c r="M18" s="63"/>
      <c r="N18" s="2"/>
    </row>
    <row r="19" spans="1:14" ht="26.1" customHeight="1">
      <c r="A19" s="2"/>
      <c r="B19" s="58">
        <v>22</v>
      </c>
      <c r="C19" s="58"/>
      <c r="D19" s="64">
        <f>B19*2.88</f>
        <v>63.36</v>
      </c>
      <c r="E19" s="64"/>
      <c r="F19" s="2"/>
      <c r="G19" s="2"/>
      <c r="H19" s="63"/>
      <c r="I19" s="63"/>
      <c r="J19" s="63"/>
      <c r="K19" s="63"/>
      <c r="L19" s="63"/>
      <c r="M19" s="63"/>
      <c r="N19" s="2"/>
    </row>
    <row r="20" spans="1:14" ht="15" customHeight="1">
      <c r="A20" s="2"/>
      <c r="B20" s="58"/>
      <c r="C20" s="58"/>
      <c r="D20" s="64"/>
      <c r="E20" s="64"/>
      <c r="F20" s="2"/>
      <c r="G20" s="2"/>
      <c r="H20" s="2"/>
      <c r="I20" s="2"/>
      <c r="J20" s="2"/>
      <c r="K20" s="2"/>
      <c r="L20" s="2"/>
      <c r="M20" s="2"/>
      <c r="N20" s="2"/>
    </row>
    <row r="21" spans="1:14" ht="26.1" customHeight="1">
      <c r="A21" s="2"/>
      <c r="B21" s="2"/>
      <c r="C21" s="2"/>
      <c r="D21" s="2"/>
      <c r="E21" s="2"/>
      <c r="F21" s="2"/>
      <c r="G21" s="2"/>
      <c r="H21" s="55" t="s">
        <v>53</v>
      </c>
      <c r="I21" s="55"/>
      <c r="J21" s="55"/>
      <c r="K21" s="56">
        <f>IFERROR(K14/H14-1,0)</f>
        <v>0</v>
      </c>
      <c r="L21" s="57"/>
      <c r="M21" s="57"/>
      <c r="N21" s="2"/>
    </row>
    <row r="22" spans="1:14" ht="26.1" customHeight="1">
      <c r="A22" s="2"/>
      <c r="B22" s="8" t="s">
        <v>60</v>
      </c>
      <c r="C22" s="7"/>
      <c r="D22" s="7"/>
      <c r="E22" s="7"/>
      <c r="F22" s="2"/>
      <c r="G22" s="2"/>
      <c r="H22" s="2"/>
      <c r="I22" s="2"/>
      <c r="J22" s="2"/>
      <c r="K22" s="2"/>
      <c r="L22" s="2"/>
      <c r="M22" s="2"/>
      <c r="N22" s="2"/>
    </row>
    <row r="23" spans="1:14" ht="26.1" customHeight="1">
      <c r="A23" s="2"/>
      <c r="B23" s="2"/>
      <c r="C23" s="2"/>
      <c r="D23" s="2"/>
      <c r="E23" s="2"/>
      <c r="F23" s="2"/>
      <c r="G23" s="2"/>
      <c r="H23" s="2"/>
      <c r="I23" s="2"/>
      <c r="J23" s="2"/>
      <c r="K23" s="2"/>
      <c r="L23" s="2"/>
      <c r="M23" s="2"/>
      <c r="N23" s="2"/>
    </row>
    <row r="24" spans="1:14" ht="26.1" hidden="1" customHeight="1">
      <c r="A24" s="2"/>
      <c r="B24" s="2"/>
      <c r="C24" s="2"/>
      <c r="D24" s="2"/>
      <c r="E24" s="2"/>
      <c r="F24" s="2"/>
      <c r="G24" s="2"/>
      <c r="H24" s="2"/>
      <c r="I24" s="2"/>
      <c r="J24" s="2"/>
      <c r="K24" s="2"/>
      <c r="L24" s="2"/>
      <c r="M24" s="2"/>
      <c r="N24" s="2"/>
    </row>
    <row r="25" spans="1:14" ht="26.1" hidden="1" customHeight="1">
      <c r="A25" s="2"/>
      <c r="B25" s="2"/>
      <c r="C25" s="2"/>
      <c r="D25" s="2"/>
      <c r="E25" s="2"/>
      <c r="F25" s="2"/>
      <c r="G25" s="2"/>
      <c r="H25" s="2"/>
      <c r="I25" s="2"/>
      <c r="J25" s="2"/>
      <c r="K25" s="2"/>
      <c r="L25" s="2"/>
      <c r="M25" s="2"/>
      <c r="N25" s="2"/>
    </row>
    <row r="26" spans="1:14" ht="26.1" hidden="1" customHeight="1">
      <c r="A26" s="2"/>
      <c r="B26" s="2"/>
      <c r="C26" s="2"/>
      <c r="D26" s="2"/>
      <c r="E26" s="2"/>
      <c r="F26" s="2"/>
      <c r="G26" s="2"/>
      <c r="H26" s="2"/>
      <c r="I26" s="2"/>
      <c r="J26" s="2"/>
      <c r="K26" s="2"/>
      <c r="L26" s="2"/>
      <c r="M26" s="2"/>
      <c r="N26" s="2"/>
    </row>
    <row r="27" spans="1:14" ht="26.1" hidden="1" customHeight="1">
      <c r="A27" s="2"/>
      <c r="F27" s="2"/>
      <c r="G27" s="2"/>
      <c r="H27" s="2"/>
      <c r="I27" s="2"/>
      <c r="J27" s="2"/>
      <c r="K27" s="2"/>
      <c r="L27" s="2"/>
      <c r="M27" s="2"/>
      <c r="N27" s="2"/>
    </row>
    <row r="28" spans="1:14" ht="26.1" hidden="1" customHeight="1">
      <c r="A28" s="2"/>
      <c r="F28" s="7"/>
      <c r="G28" s="7"/>
      <c r="H28" s="7"/>
      <c r="I28" s="7"/>
      <c r="J28" s="7"/>
      <c r="K28" s="7"/>
      <c r="L28" s="7"/>
      <c r="M28" s="7"/>
      <c r="N28" s="2"/>
    </row>
  </sheetData>
  <mergeCells count="30">
    <mergeCell ref="K2:M4"/>
    <mergeCell ref="B6:E6"/>
    <mergeCell ref="H6:M6"/>
    <mergeCell ref="B8:C8"/>
    <mergeCell ref="D8:E8"/>
    <mergeCell ref="H8:J8"/>
    <mergeCell ref="K8:M8"/>
    <mergeCell ref="B9:C9"/>
    <mergeCell ref="D9:E9"/>
    <mergeCell ref="H10:J10"/>
    <mergeCell ref="K10:M10"/>
    <mergeCell ref="B11:C11"/>
    <mergeCell ref="D11:E11"/>
    <mergeCell ref="B12:C12"/>
    <mergeCell ref="H12:J12"/>
    <mergeCell ref="K12:M12"/>
    <mergeCell ref="B14:C14"/>
    <mergeCell ref="D14:E14"/>
    <mergeCell ref="H14:J14"/>
    <mergeCell ref="K14:M14"/>
    <mergeCell ref="H21:J21"/>
    <mergeCell ref="K21:M21"/>
    <mergeCell ref="B15:C15"/>
    <mergeCell ref="D15:E15"/>
    <mergeCell ref="H17:M17"/>
    <mergeCell ref="B18:C18"/>
    <mergeCell ref="D18:E18"/>
    <mergeCell ref="H18:M19"/>
    <mergeCell ref="B19:C20"/>
    <mergeCell ref="D19:E20"/>
  </mergeCells>
  <pageMargins left="0.7" right="0.7" top="0.75" bottom="0.75" header="0.3" footer="0.3"/>
  <pageSetup paperSize="9" scale="45" orientation="landscape" r:id="rId1"/>
  <extLst>
    <ext xmlns:x14="http://schemas.microsoft.com/office/spreadsheetml/2009/9/main" uri="{CCE6A557-97BC-4b89-ADB6-D9C93CAAB3DF}">
      <x14:dataValidations xmlns:xm="http://schemas.microsoft.com/office/excel/2006/main" count="1">
        <x14:dataValidation type="list" xr:uid="{D1DBD6B0-0182-47C9-B3E1-A2EB7242FBD5}">
          <x14:formula1>
            <xm:f>valeurs!$A$1:$A$30</xm:f>
          </x14:formula1>
          <xm:sqref>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1"/>
  <sheetViews>
    <sheetView workbookViewId="0">
      <selection activeCell="I12" sqref="I12"/>
    </sheetView>
  </sheetViews>
  <sheetFormatPr baseColWidth="10" defaultColWidth="9" defaultRowHeight="14.25"/>
  <cols>
    <col min="1" max="1" width="8.125" bestFit="1" customWidth="1"/>
    <col min="2" max="2" width="10.625" bestFit="1" customWidth="1"/>
    <col min="3" max="3" width="16.375" bestFit="1" customWidth="1"/>
    <col min="4" max="5" width="15.125" bestFit="1" customWidth="1"/>
    <col min="6" max="7" width="24" customWidth="1"/>
    <col min="9" max="9" width="26" customWidth="1"/>
    <col min="10" max="10" width="10.375" bestFit="1" customWidth="1"/>
  </cols>
  <sheetData>
    <row r="1" spans="1:10" ht="30">
      <c r="A1" s="17" t="s">
        <v>0</v>
      </c>
      <c r="B1" s="17" t="s">
        <v>1</v>
      </c>
      <c r="C1" s="18" t="s">
        <v>2</v>
      </c>
      <c r="D1" s="19" t="s">
        <v>54</v>
      </c>
      <c r="E1" s="20" t="s">
        <v>55</v>
      </c>
      <c r="F1" s="20" t="s">
        <v>56</v>
      </c>
      <c r="G1" s="21" t="s">
        <v>57</v>
      </c>
    </row>
    <row r="2" spans="1:10">
      <c r="A2" s="10" t="s">
        <v>3</v>
      </c>
      <c r="B2" s="10">
        <v>400</v>
      </c>
      <c r="C2" s="11">
        <v>1</v>
      </c>
      <c r="D2" s="12" t="s">
        <v>3</v>
      </c>
      <c r="E2" s="10">
        <v>400</v>
      </c>
      <c r="F2" s="10">
        <v>1</v>
      </c>
      <c r="G2" s="13">
        <v>400</v>
      </c>
      <c r="I2" t="s">
        <v>14</v>
      </c>
      <c r="J2" s="1">
        <v>3.3978999999999999</v>
      </c>
    </row>
    <row r="3" spans="1:10">
      <c r="A3" s="10" t="s">
        <v>4</v>
      </c>
      <c r="B3" s="10">
        <v>426</v>
      </c>
      <c r="C3" s="11">
        <v>0.9</v>
      </c>
      <c r="D3" s="12" t="s">
        <v>4</v>
      </c>
      <c r="E3" s="10">
        <v>400</v>
      </c>
      <c r="F3" s="10">
        <v>2</v>
      </c>
      <c r="G3" s="13">
        <v>400</v>
      </c>
      <c r="I3" t="s">
        <v>16</v>
      </c>
      <c r="J3" s="23">
        <v>344.99</v>
      </c>
    </row>
    <row r="4" spans="1:10">
      <c r="A4" s="10" t="s">
        <v>5</v>
      </c>
      <c r="B4" s="10">
        <v>453</v>
      </c>
      <c r="C4" s="11">
        <v>0.8</v>
      </c>
      <c r="D4" s="12" t="s">
        <v>5</v>
      </c>
      <c r="E4" s="10">
        <v>400</v>
      </c>
      <c r="F4" s="10">
        <v>3</v>
      </c>
      <c r="G4" s="13">
        <v>350</v>
      </c>
      <c r="I4" t="s">
        <v>18</v>
      </c>
      <c r="J4" s="1">
        <v>3.3477000000000001</v>
      </c>
    </row>
    <row r="5" spans="1:10">
      <c r="A5" s="10" t="s">
        <v>6</v>
      </c>
      <c r="B5" s="10">
        <v>478</v>
      </c>
      <c r="C5" s="11">
        <v>0.7</v>
      </c>
      <c r="D5" s="12" t="s">
        <v>6</v>
      </c>
      <c r="E5" s="10">
        <v>400</v>
      </c>
      <c r="F5" s="10">
        <v>4</v>
      </c>
      <c r="G5" s="13">
        <v>300</v>
      </c>
      <c r="I5" t="s">
        <v>20</v>
      </c>
      <c r="J5" s="23">
        <v>339.89</v>
      </c>
    </row>
    <row r="6" spans="1:10">
      <c r="A6" s="10" t="s">
        <v>7</v>
      </c>
      <c r="B6" s="10">
        <v>504</v>
      </c>
      <c r="C6" s="11">
        <v>0.6</v>
      </c>
      <c r="D6" s="12" t="s">
        <v>7</v>
      </c>
      <c r="E6" s="10">
        <v>400</v>
      </c>
      <c r="F6" s="10"/>
      <c r="G6" s="13"/>
    </row>
    <row r="7" spans="1:10">
      <c r="A7" s="10" t="s">
        <v>8</v>
      </c>
      <c r="B7" s="10">
        <v>528</v>
      </c>
      <c r="C7" s="11">
        <v>0.5</v>
      </c>
      <c r="D7" s="12" t="s">
        <v>8</v>
      </c>
      <c r="E7" s="10">
        <v>400</v>
      </c>
      <c r="F7" s="10"/>
      <c r="G7" s="13"/>
    </row>
    <row r="8" spans="1:10">
      <c r="A8" s="10" t="s">
        <v>9</v>
      </c>
      <c r="B8" s="10">
        <v>551</v>
      </c>
      <c r="C8" s="11">
        <v>0.4</v>
      </c>
      <c r="D8" s="12" t="s">
        <v>9</v>
      </c>
      <c r="E8" s="10">
        <v>350</v>
      </c>
      <c r="F8" s="10"/>
      <c r="G8" s="13"/>
    </row>
    <row r="9" spans="1:10">
      <c r="A9" s="10" t="s">
        <v>10</v>
      </c>
      <c r="B9" s="10">
        <v>576</v>
      </c>
      <c r="C9" s="11">
        <v>0.3</v>
      </c>
      <c r="D9" s="12" t="s">
        <v>10</v>
      </c>
      <c r="E9" s="10">
        <v>350</v>
      </c>
      <c r="F9" s="10"/>
      <c r="G9" s="13"/>
    </row>
    <row r="10" spans="1:10">
      <c r="A10" s="10" t="s">
        <v>11</v>
      </c>
      <c r="B10" s="10">
        <v>599</v>
      </c>
      <c r="C10" s="11">
        <v>0.2</v>
      </c>
      <c r="D10" s="12" t="s">
        <v>11</v>
      </c>
      <c r="E10" s="10">
        <v>350</v>
      </c>
      <c r="F10" s="10"/>
      <c r="G10" s="13"/>
    </row>
    <row r="11" spans="1:10">
      <c r="A11" s="10" t="s">
        <v>12</v>
      </c>
      <c r="B11" s="10">
        <v>623</v>
      </c>
      <c r="C11" s="11">
        <v>0.1</v>
      </c>
      <c r="D11" s="12" t="s">
        <v>12</v>
      </c>
      <c r="E11" s="10">
        <v>350</v>
      </c>
      <c r="F11" s="10"/>
      <c r="G11" s="13"/>
    </row>
    <row r="12" spans="1:10">
      <c r="A12" s="10" t="s">
        <v>13</v>
      </c>
      <c r="B12" s="10">
        <v>648</v>
      </c>
      <c r="C12" s="11"/>
      <c r="D12" s="12" t="s">
        <v>13</v>
      </c>
      <c r="E12" s="10">
        <v>350</v>
      </c>
      <c r="F12" s="10"/>
      <c r="G12" s="13"/>
    </row>
    <row r="13" spans="1:10">
      <c r="A13" s="10" t="s">
        <v>15</v>
      </c>
      <c r="B13" s="10">
        <v>675</v>
      </c>
      <c r="C13" s="11"/>
      <c r="D13" s="12" t="s">
        <v>15</v>
      </c>
      <c r="E13" s="10">
        <v>350</v>
      </c>
      <c r="F13" s="10"/>
      <c r="G13" s="13"/>
    </row>
    <row r="14" spans="1:10">
      <c r="A14" s="10" t="s">
        <v>17</v>
      </c>
      <c r="B14" s="10">
        <v>702</v>
      </c>
      <c r="C14" s="11"/>
      <c r="D14" s="12" t="s">
        <v>17</v>
      </c>
      <c r="E14" s="10">
        <v>350</v>
      </c>
      <c r="F14" s="10"/>
      <c r="G14" s="13"/>
    </row>
    <row r="15" spans="1:10">
      <c r="A15" s="10" t="s">
        <v>19</v>
      </c>
      <c r="B15" s="10">
        <v>730</v>
      </c>
      <c r="C15" s="11"/>
      <c r="D15" s="12" t="s">
        <v>19</v>
      </c>
      <c r="E15" s="10">
        <v>350</v>
      </c>
      <c r="F15" s="10"/>
      <c r="G15" s="13"/>
    </row>
    <row r="16" spans="1:10">
      <c r="A16" s="10" t="s">
        <v>21</v>
      </c>
      <c r="B16" s="10">
        <v>759</v>
      </c>
      <c r="C16" s="11"/>
      <c r="D16" s="12" t="s">
        <v>21</v>
      </c>
      <c r="E16" s="10">
        <v>300</v>
      </c>
      <c r="F16" s="10"/>
      <c r="G16" s="13"/>
    </row>
    <row r="17" spans="1:7">
      <c r="A17" s="10" t="s">
        <v>22</v>
      </c>
      <c r="B17" s="10">
        <v>789</v>
      </c>
      <c r="C17" s="11"/>
      <c r="D17" s="12" t="s">
        <v>22</v>
      </c>
      <c r="E17" s="10">
        <v>300</v>
      </c>
      <c r="F17" s="10"/>
      <c r="G17" s="13"/>
    </row>
    <row r="18" spans="1:7">
      <c r="A18" s="10" t="s">
        <v>23</v>
      </c>
      <c r="B18" s="10">
        <v>820</v>
      </c>
      <c r="C18" s="11"/>
      <c r="D18" s="12" t="s">
        <v>23</v>
      </c>
      <c r="E18" s="10">
        <v>300</v>
      </c>
      <c r="F18" s="10"/>
      <c r="G18" s="13"/>
    </row>
    <row r="19" spans="1:7">
      <c r="A19" s="10" t="s">
        <v>24</v>
      </c>
      <c r="B19" s="10">
        <v>852</v>
      </c>
      <c r="C19" s="11"/>
      <c r="D19" s="12" t="s">
        <v>24</v>
      </c>
      <c r="E19" s="10">
        <v>300</v>
      </c>
      <c r="F19" s="10"/>
      <c r="G19" s="13"/>
    </row>
    <row r="20" spans="1:7">
      <c r="A20" s="10" t="s">
        <v>25</v>
      </c>
      <c r="B20" s="10">
        <v>885</v>
      </c>
      <c r="C20" s="11"/>
      <c r="D20" s="12" t="s">
        <v>25</v>
      </c>
      <c r="E20" s="10">
        <v>300</v>
      </c>
      <c r="F20" s="10"/>
      <c r="G20" s="13"/>
    </row>
    <row r="21" spans="1:7">
      <c r="A21" s="10" t="s">
        <v>26</v>
      </c>
      <c r="B21" s="10">
        <v>920</v>
      </c>
      <c r="C21" s="11"/>
      <c r="D21" s="12" t="s">
        <v>26</v>
      </c>
      <c r="E21" s="10">
        <v>300</v>
      </c>
      <c r="F21" s="10"/>
      <c r="G21" s="13"/>
    </row>
    <row r="22" spans="1:7">
      <c r="A22" s="10" t="s">
        <v>27</v>
      </c>
      <c r="B22" s="10">
        <v>955</v>
      </c>
      <c r="C22" s="11"/>
      <c r="D22" s="12" t="s">
        <v>27</v>
      </c>
      <c r="E22" s="10">
        <v>300</v>
      </c>
      <c r="F22" s="10"/>
      <c r="G22" s="13"/>
    </row>
    <row r="23" spans="1:7">
      <c r="A23" s="10" t="s">
        <v>28</v>
      </c>
      <c r="B23" s="10">
        <v>991</v>
      </c>
      <c r="C23" s="11"/>
      <c r="D23" s="12" t="s">
        <v>28</v>
      </c>
      <c r="E23" s="10">
        <v>300</v>
      </c>
      <c r="F23" s="10"/>
      <c r="G23" s="13"/>
    </row>
    <row r="24" spans="1:7">
      <c r="A24" s="10" t="s">
        <v>29</v>
      </c>
      <c r="B24" s="10">
        <v>1028</v>
      </c>
      <c r="C24" s="11"/>
      <c r="D24" s="12" t="s">
        <v>29</v>
      </c>
      <c r="E24" s="10">
        <v>300</v>
      </c>
      <c r="F24" s="10"/>
      <c r="G24" s="13"/>
    </row>
    <row r="25" spans="1:7">
      <c r="A25" s="10" t="s">
        <v>30</v>
      </c>
      <c r="B25" s="10">
        <v>1066</v>
      </c>
      <c r="C25" s="11"/>
      <c r="D25" s="12" t="s">
        <v>30</v>
      </c>
      <c r="E25" s="10">
        <v>300</v>
      </c>
      <c r="F25" s="10"/>
      <c r="G25" s="13"/>
    </row>
    <row r="26" spans="1:7">
      <c r="A26" s="10" t="s">
        <v>31</v>
      </c>
      <c r="B26" s="10">
        <v>1105</v>
      </c>
      <c r="C26" s="11"/>
      <c r="D26" s="12" t="s">
        <v>31</v>
      </c>
      <c r="E26" s="10">
        <v>300</v>
      </c>
      <c r="F26" s="10"/>
      <c r="G26" s="13"/>
    </row>
    <row r="27" spans="1:7">
      <c r="A27" s="10" t="s">
        <v>32</v>
      </c>
      <c r="B27" s="10">
        <v>1145</v>
      </c>
      <c r="C27" s="11"/>
      <c r="D27" s="12" t="s">
        <v>32</v>
      </c>
      <c r="E27" s="10">
        <v>300</v>
      </c>
      <c r="F27" s="10"/>
      <c r="G27" s="13"/>
    </row>
    <row r="28" spans="1:7">
      <c r="A28" s="10" t="s">
        <v>33</v>
      </c>
      <c r="B28" s="10">
        <v>1186</v>
      </c>
      <c r="C28" s="11"/>
      <c r="D28" s="12" t="s">
        <v>33</v>
      </c>
      <c r="E28" s="10">
        <v>300</v>
      </c>
      <c r="F28" s="10"/>
      <c r="G28" s="13"/>
    </row>
    <row r="29" spans="1:7">
      <c r="A29" s="10" t="s">
        <v>34</v>
      </c>
      <c r="B29" s="10">
        <v>1227</v>
      </c>
      <c r="C29" s="11"/>
      <c r="D29" s="12" t="s">
        <v>34</v>
      </c>
      <c r="E29" s="10">
        <v>300</v>
      </c>
      <c r="F29" s="10"/>
      <c r="G29" s="13"/>
    </row>
    <row r="30" spans="1:7">
      <c r="A30" s="10" t="s">
        <v>35</v>
      </c>
      <c r="B30" s="10">
        <v>1270</v>
      </c>
      <c r="C30" s="11"/>
      <c r="D30" s="12" t="s">
        <v>35</v>
      </c>
      <c r="E30" s="10">
        <v>300</v>
      </c>
      <c r="F30" s="10"/>
      <c r="G30" s="13"/>
    </row>
    <row r="31" spans="1:7" ht="15" thickBot="1">
      <c r="A31" s="10" t="s">
        <v>36</v>
      </c>
      <c r="B31" s="10">
        <v>1314</v>
      </c>
      <c r="C31" s="11"/>
      <c r="D31" s="14" t="s">
        <v>36</v>
      </c>
      <c r="E31" s="15">
        <v>300</v>
      </c>
      <c r="F31" s="15"/>
      <c r="G31" s="16"/>
    </row>
    <row r="32" spans="1:7">
      <c r="C32" s="9"/>
    </row>
    <row r="33" spans="3:3">
      <c r="C33" s="9"/>
    </row>
    <row r="34" spans="3:3">
      <c r="C34" s="9"/>
    </row>
    <row r="35" spans="3:3">
      <c r="C35" s="9"/>
    </row>
    <row r="36" spans="3:3">
      <c r="C36" s="9"/>
    </row>
    <row r="37" spans="3:3">
      <c r="C37" s="9"/>
    </row>
    <row r="38" spans="3:3">
      <c r="C38" s="9"/>
    </row>
    <row r="39" spans="3:3">
      <c r="C39" s="9"/>
    </row>
    <row r="40" spans="3:3">
      <c r="C40" s="9"/>
    </row>
    <row r="41" spans="3:3">
      <c r="C41" s="9"/>
    </row>
    <row r="42" spans="3:3">
      <c r="C42" s="9"/>
    </row>
    <row r="43" spans="3:3">
      <c r="C43" s="9"/>
    </row>
    <row r="44" spans="3:3">
      <c r="C44" s="9"/>
    </row>
    <row r="45" spans="3:3">
      <c r="C45" s="9"/>
    </row>
    <row r="46" spans="3:3">
      <c r="C46" s="9"/>
    </row>
    <row r="47" spans="3:3">
      <c r="C47" s="9"/>
    </row>
    <row r="48" spans="3:3">
      <c r="C48" s="9"/>
    </row>
    <row r="49" spans="3:3">
      <c r="C49" s="9"/>
    </row>
    <row r="50" spans="3:3">
      <c r="C50" s="9"/>
    </row>
    <row r="51" spans="3:3">
      <c r="C51" s="9"/>
    </row>
    <row r="52" spans="3:3">
      <c r="C52" s="9"/>
    </row>
    <row r="53" spans="3:3">
      <c r="C53" s="9"/>
    </row>
    <row r="54" spans="3:3">
      <c r="C54" s="9"/>
    </row>
    <row r="55" spans="3:3">
      <c r="C55" s="9"/>
    </row>
    <row r="56" spans="3:3">
      <c r="C56" s="9"/>
    </row>
    <row r="57" spans="3:3">
      <c r="C57" s="9"/>
    </row>
    <row r="58" spans="3:3">
      <c r="C58" s="9"/>
    </row>
    <row r="59" spans="3:3">
      <c r="C59" s="9"/>
    </row>
    <row r="60" spans="3:3">
      <c r="C60" s="9"/>
    </row>
    <row r="61" spans="3:3">
      <c r="C61" s="9"/>
    </row>
    <row r="62" spans="3:3">
      <c r="C62" s="9"/>
    </row>
    <row r="63" spans="3:3">
      <c r="C63" s="9"/>
    </row>
    <row r="64" spans="3:3">
      <c r="C64" s="9"/>
    </row>
    <row r="65" spans="3:3">
      <c r="C65" s="9"/>
    </row>
    <row r="66" spans="3:3">
      <c r="C66" s="9"/>
    </row>
    <row r="67" spans="3:3">
      <c r="C67" s="9"/>
    </row>
    <row r="68" spans="3:3">
      <c r="C68" s="9"/>
    </row>
    <row r="69" spans="3:3">
      <c r="C69" s="9"/>
    </row>
    <row r="70" spans="3:3">
      <c r="C70" s="9"/>
    </row>
    <row r="71" spans="3:3">
      <c r="C71" s="9"/>
    </row>
    <row r="72" spans="3:3">
      <c r="C72" s="9"/>
    </row>
    <row r="73" spans="3:3">
      <c r="C73" s="9"/>
    </row>
    <row r="74" spans="3:3">
      <c r="C74" s="9"/>
    </row>
    <row r="75" spans="3:3">
      <c r="C75" s="9"/>
    </row>
    <row r="76" spans="3:3">
      <c r="C76" s="9"/>
    </row>
    <row r="77" spans="3:3">
      <c r="C77" s="9"/>
    </row>
    <row r="78" spans="3:3">
      <c r="C78" s="9"/>
    </row>
    <row r="79" spans="3:3">
      <c r="C79" s="9"/>
    </row>
    <row r="80" spans="3:3">
      <c r="C80" s="9"/>
    </row>
    <row r="81" spans="3:3">
      <c r="C81"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0"/>
  <sheetViews>
    <sheetView tabSelected="1" zoomScale="85" zoomScaleNormal="85" workbookViewId="0">
      <selection activeCell="D15" sqref="D15:E15"/>
    </sheetView>
  </sheetViews>
  <sheetFormatPr baseColWidth="10" defaultColWidth="0" defaultRowHeight="14.25" zeroHeight="1"/>
  <cols>
    <col min="1" max="1" width="3" style="25" customWidth="1"/>
    <col min="2" max="2" width="17" style="25" customWidth="1"/>
    <col min="3" max="3" width="13" style="25" customWidth="1"/>
    <col min="4" max="4" width="17" style="25" customWidth="1"/>
    <col min="5" max="5" width="13" style="25" customWidth="1"/>
    <col min="6" max="6" width="4.5" style="25" customWidth="1"/>
    <col min="7" max="7" width="13" style="25" customWidth="1"/>
    <col min="8" max="10" width="11.5" style="25" customWidth="1"/>
    <col min="11" max="11" width="1.5" style="25" customWidth="1"/>
    <col min="12" max="14" width="11.5" style="25" customWidth="1"/>
    <col min="15" max="15" width="3" style="25" customWidth="1"/>
    <col min="16" max="16" width="0" style="25" hidden="1" customWidth="1"/>
    <col min="17" max="16384" width="9" style="25" hidden="1"/>
  </cols>
  <sheetData>
    <row r="1" spans="1:15" ht="9.75" customHeight="1">
      <c r="A1" s="24"/>
      <c r="B1" s="24"/>
      <c r="C1" s="24"/>
      <c r="D1" s="24"/>
      <c r="E1" s="24"/>
      <c r="F1" s="24"/>
      <c r="G1" s="24"/>
      <c r="H1" s="24"/>
      <c r="I1" s="24"/>
      <c r="J1" s="24"/>
      <c r="K1" s="24"/>
      <c r="L1" s="24"/>
      <c r="M1" s="24"/>
      <c r="N1" s="24"/>
      <c r="O1" s="24"/>
    </row>
    <row r="2" spans="1:15" ht="26.1" customHeight="1">
      <c r="A2" s="24"/>
      <c r="B2" s="26" t="s">
        <v>63</v>
      </c>
      <c r="C2" s="26"/>
      <c r="D2" s="26"/>
      <c r="E2" s="26"/>
      <c r="F2" s="26"/>
      <c r="G2" s="26"/>
      <c r="H2" s="26"/>
      <c r="I2" s="26"/>
      <c r="J2" s="26"/>
      <c r="K2" s="26"/>
      <c r="L2" s="44" t="e" vm="1">
        <v>#VALUE!</v>
      </c>
      <c r="M2" s="44"/>
      <c r="N2" s="44"/>
      <c r="O2" s="24"/>
    </row>
    <row r="3" spans="1:15" ht="26.1" customHeight="1">
      <c r="A3" s="24"/>
      <c r="B3" s="26"/>
      <c r="C3" s="26"/>
      <c r="D3" s="26"/>
      <c r="E3" s="26"/>
      <c r="F3" s="26"/>
      <c r="G3" s="26"/>
      <c r="H3" s="26"/>
      <c r="I3" s="26"/>
      <c r="J3" s="26"/>
      <c r="K3" s="26"/>
      <c r="L3" s="44"/>
      <c r="M3" s="44"/>
      <c r="N3" s="44"/>
      <c r="O3" s="24"/>
    </row>
    <row r="4" spans="1:15" ht="53.25" customHeight="1">
      <c r="A4" s="24"/>
      <c r="B4" s="42" t="s">
        <v>64</v>
      </c>
      <c r="C4" s="42"/>
      <c r="D4" s="42"/>
      <c r="E4" s="42"/>
      <c r="F4" s="42"/>
      <c r="G4" s="42"/>
      <c r="H4" s="27"/>
      <c r="I4" s="27"/>
      <c r="J4" s="27"/>
      <c r="K4" s="27"/>
      <c r="L4" s="44"/>
      <c r="M4" s="44"/>
      <c r="N4" s="44"/>
      <c r="O4" s="24"/>
    </row>
    <row r="5" spans="1:15" ht="15" customHeight="1">
      <c r="A5" s="24"/>
      <c r="B5" s="24"/>
      <c r="C5" s="24"/>
      <c r="D5" s="24"/>
      <c r="E5" s="24"/>
      <c r="F5" s="24"/>
      <c r="G5" s="24"/>
      <c r="H5" s="24"/>
      <c r="I5" s="24"/>
      <c r="J5" s="24"/>
      <c r="K5" s="24"/>
      <c r="L5" s="24"/>
      <c r="M5" s="24"/>
      <c r="N5" s="24"/>
      <c r="O5" s="24"/>
    </row>
    <row r="6" spans="1:15" ht="26.1" customHeight="1">
      <c r="A6" s="24"/>
      <c r="B6" s="47" t="s">
        <v>58</v>
      </c>
      <c r="C6" s="47"/>
      <c r="D6" s="47"/>
      <c r="E6" s="47"/>
      <c r="F6" s="24"/>
      <c r="G6" s="24"/>
      <c r="H6" s="47" t="s">
        <v>59</v>
      </c>
      <c r="I6" s="47"/>
      <c r="J6" s="47"/>
      <c r="K6" s="47"/>
      <c r="L6" s="47"/>
      <c r="M6" s="47"/>
      <c r="N6" s="47"/>
      <c r="O6" s="24"/>
    </row>
    <row r="7" spans="1:15" ht="24" customHeight="1">
      <c r="A7" s="24"/>
      <c r="B7" s="24"/>
      <c r="C7" s="24"/>
      <c r="D7" s="24"/>
      <c r="E7" s="24"/>
      <c r="F7" s="24"/>
      <c r="G7" s="24"/>
      <c r="H7" s="48" t="s">
        <v>47</v>
      </c>
      <c r="I7" s="48"/>
      <c r="J7" s="48"/>
      <c r="K7" s="24"/>
      <c r="L7" s="48" t="s">
        <v>48</v>
      </c>
      <c r="M7" s="48"/>
      <c r="N7" s="48"/>
      <c r="O7" s="24"/>
    </row>
    <row r="8" spans="1:15" ht="24" customHeight="1">
      <c r="A8" s="24"/>
      <c r="B8" s="38" t="s">
        <v>0</v>
      </c>
      <c r="C8" s="38"/>
      <c r="D8" s="38" t="s">
        <v>1</v>
      </c>
      <c r="E8" s="38"/>
      <c r="F8" s="24"/>
      <c r="G8" s="24"/>
      <c r="H8" s="24"/>
      <c r="I8" s="24"/>
      <c r="J8" s="24"/>
      <c r="K8" s="24"/>
      <c r="L8" s="24"/>
      <c r="M8" s="24"/>
      <c r="N8" s="24"/>
      <c r="O8" s="24"/>
    </row>
    <row r="9" spans="1:15" ht="24" customHeight="1">
      <c r="A9" s="24"/>
      <c r="B9" s="45" t="s">
        <v>7</v>
      </c>
      <c r="C9" s="45"/>
      <c r="D9" s="46">
        <f>VLOOKUP(B9,valeurs!A2:B81,2,FALSE)</f>
        <v>504</v>
      </c>
      <c r="E9" s="46"/>
      <c r="F9" s="24"/>
      <c r="G9" s="29" t="s">
        <v>49</v>
      </c>
      <c r="H9" s="39">
        <f>(D9*valeurs!J4+valeurs!J5+B15)*B12</f>
        <v>2027.1307999999999</v>
      </c>
      <c r="I9" s="39"/>
      <c r="J9" s="39"/>
      <c r="K9" s="24"/>
      <c r="L9" s="39">
        <f>(D9*valeurs!J2+valeurs!J3+B15)*B12</f>
        <v>2057.5316000000003</v>
      </c>
      <c r="M9" s="39"/>
      <c r="N9" s="39"/>
      <c r="O9" s="24"/>
    </row>
    <row r="10" spans="1:15" ht="24" customHeight="1">
      <c r="A10" s="24"/>
      <c r="B10" s="24"/>
      <c r="C10" s="24"/>
      <c r="D10" s="24"/>
      <c r="E10" s="24"/>
      <c r="F10" s="24"/>
      <c r="G10" s="24"/>
      <c r="H10" s="30"/>
      <c r="I10" s="30"/>
      <c r="J10" s="30"/>
      <c r="K10" s="24"/>
      <c r="L10" s="30"/>
      <c r="M10" s="30"/>
      <c r="N10" s="30"/>
      <c r="O10" s="24"/>
    </row>
    <row r="11" spans="1:15" ht="24" customHeight="1">
      <c r="A11" s="24"/>
      <c r="B11" s="38" t="s">
        <v>42</v>
      </c>
      <c r="C11" s="38"/>
      <c r="D11" s="38" t="s">
        <v>40</v>
      </c>
      <c r="E11" s="38"/>
      <c r="F11" s="24"/>
      <c r="G11" s="29" t="s">
        <v>50</v>
      </c>
      <c r="H11" s="39">
        <f>IF(D12=0,0,IF(D12&gt;25,H9*27.5/100,IF(D12&gt;19,H9*((D12-20)*0.5+25)/100,IF(D12&gt;14,H9*((D12-15)+20)/100,ROUND(H9*ROUND((1+1/3)*D12,2)/100,2)))))</f>
        <v>54.12</v>
      </c>
      <c r="I11" s="39"/>
      <c r="J11" s="39"/>
      <c r="K11" s="24"/>
      <c r="L11" s="39">
        <f>IF(D12=0,0,IF(D12&gt;25,L9*27.5/100,IF(D12&gt;19,L9*((D12-20)*0.5+25)/100,IF(D12&gt;14,L9*((D12-15)+20)/100,ROUND(L9*ROUND((1+1/3)*D12,2)/100,2)))))</f>
        <v>54.94</v>
      </c>
      <c r="M11" s="39"/>
      <c r="N11" s="39"/>
      <c r="O11" s="24"/>
    </row>
    <row r="12" spans="1:15" ht="24" customHeight="1">
      <c r="A12" s="24"/>
      <c r="B12" s="41">
        <v>1</v>
      </c>
      <c r="C12" s="41"/>
      <c r="D12" s="40">
        <v>2</v>
      </c>
      <c r="E12" s="40"/>
      <c r="F12" s="24"/>
      <c r="G12" s="24"/>
      <c r="H12" s="30"/>
      <c r="I12" s="30"/>
      <c r="J12" s="30"/>
      <c r="K12" s="24"/>
      <c r="L12" s="30"/>
      <c r="M12" s="30"/>
      <c r="N12" s="30"/>
      <c r="O12" s="24"/>
    </row>
    <row r="13" spans="1:15" ht="24" customHeight="1">
      <c r="A13" s="24"/>
      <c r="B13" s="24"/>
      <c r="C13" s="24"/>
      <c r="D13" s="24"/>
      <c r="E13" s="24"/>
      <c r="F13" s="24"/>
      <c r="G13" s="29" t="s">
        <v>51</v>
      </c>
      <c r="H13" s="39">
        <f>(H9+H11)*(1+$D$15)</f>
        <v>2081.2507999999998</v>
      </c>
      <c r="I13" s="39"/>
      <c r="J13" s="39"/>
      <c r="K13" s="24"/>
      <c r="L13" s="39">
        <f>(L9+L11)*(1+$D$15)</f>
        <v>2112.4716000000003</v>
      </c>
      <c r="M13" s="39"/>
      <c r="N13" s="39"/>
      <c r="O13" s="24"/>
    </row>
    <row r="14" spans="1:15" ht="24" customHeight="1">
      <c r="A14" s="24"/>
      <c r="B14" s="38" t="s">
        <v>41</v>
      </c>
      <c r="C14" s="38"/>
      <c r="D14" s="38" t="s">
        <v>39</v>
      </c>
      <c r="E14" s="38"/>
      <c r="F14" s="24"/>
      <c r="G14" s="24"/>
      <c r="H14" s="24"/>
      <c r="I14" s="24"/>
      <c r="J14" s="24"/>
      <c r="K14" s="24"/>
      <c r="L14" s="24"/>
      <c r="M14" s="24"/>
      <c r="N14" s="24"/>
      <c r="O14" s="24"/>
    </row>
    <row r="15" spans="1:15" ht="24" customHeight="1">
      <c r="A15" s="24"/>
      <c r="B15" s="40"/>
      <c r="C15" s="40"/>
      <c r="D15" s="41">
        <v>0</v>
      </c>
      <c r="E15" s="41"/>
      <c r="F15" s="24"/>
      <c r="G15" s="29" t="s">
        <v>65</v>
      </c>
      <c r="H15" s="39">
        <f>ROUND(H13*78%,2)</f>
        <v>1623.38</v>
      </c>
      <c r="I15" s="39"/>
      <c r="J15" s="39"/>
      <c r="K15" s="32"/>
      <c r="L15" s="39">
        <f>ROUND(L13*78%,2)</f>
        <v>1647.73</v>
      </c>
      <c r="M15" s="39"/>
      <c r="N15" s="39"/>
      <c r="O15" s="24"/>
    </row>
    <row r="16" spans="1:15" ht="24" customHeight="1">
      <c r="A16" s="24"/>
      <c r="B16" s="24"/>
      <c r="C16" s="24"/>
      <c r="D16" s="24"/>
      <c r="E16" s="24"/>
      <c r="F16" s="24"/>
      <c r="G16" s="24"/>
      <c r="H16" s="24"/>
      <c r="I16" s="24"/>
      <c r="J16" s="24"/>
      <c r="K16" s="24"/>
      <c r="L16" s="24"/>
      <c r="M16" s="24"/>
      <c r="N16" s="24"/>
      <c r="O16" s="24"/>
    </row>
    <row r="17" spans="1:15" ht="26.1" customHeight="1">
      <c r="A17" s="24"/>
      <c r="B17" s="28" t="s">
        <v>66</v>
      </c>
      <c r="C17" s="28"/>
      <c r="D17" s="28"/>
      <c r="E17" s="28"/>
      <c r="F17" s="24"/>
      <c r="G17" s="24"/>
      <c r="H17" s="43" t="s">
        <v>70</v>
      </c>
      <c r="I17" s="43"/>
      <c r="J17" s="43"/>
      <c r="K17" s="24"/>
      <c r="L17" s="43" t="s">
        <v>52</v>
      </c>
      <c r="M17" s="43"/>
      <c r="N17" s="43"/>
      <c r="O17" s="24"/>
    </row>
    <row r="18" spans="1:15" ht="26.1" customHeight="1">
      <c r="A18" s="24"/>
      <c r="B18" s="38" t="s">
        <v>44</v>
      </c>
      <c r="C18" s="38"/>
      <c r="D18" s="38" t="s">
        <v>45</v>
      </c>
      <c r="E18" s="38"/>
      <c r="F18" s="24"/>
      <c r="G18" s="24"/>
      <c r="H18" s="52">
        <f>IFERROR(L15/H15-1,0)</f>
        <v>1.4999568800896812E-2</v>
      </c>
      <c r="I18" s="52"/>
      <c r="J18" s="52"/>
      <c r="K18" s="24"/>
      <c r="L18" s="49">
        <f>L13-H13</f>
        <v>31.220800000000509</v>
      </c>
      <c r="M18" s="49"/>
      <c r="N18" s="49"/>
      <c r="O18" s="24"/>
    </row>
    <row r="19" spans="1:15" ht="26.1" customHeight="1">
      <c r="A19" s="24"/>
      <c r="B19" s="40">
        <v>3</v>
      </c>
      <c r="C19" s="40"/>
      <c r="D19" s="54">
        <f>B19*2.88</f>
        <v>8.64</v>
      </c>
      <c r="E19" s="54"/>
      <c r="F19" s="24"/>
      <c r="G19" s="24"/>
      <c r="H19" s="52"/>
      <c r="I19" s="52"/>
      <c r="J19" s="52"/>
      <c r="K19" s="24"/>
      <c r="L19" s="49"/>
      <c r="M19" s="49"/>
      <c r="N19" s="49"/>
      <c r="O19" s="24"/>
    </row>
    <row r="20" spans="1:15" ht="15" customHeight="1">
      <c r="A20" s="24"/>
      <c r="B20" s="24"/>
      <c r="C20" s="24"/>
      <c r="D20" s="24"/>
      <c r="E20" s="24"/>
      <c r="F20" s="24"/>
      <c r="G20" s="24"/>
      <c r="H20" s="24"/>
      <c r="I20" s="24"/>
      <c r="J20" s="24"/>
      <c r="K20" s="24"/>
      <c r="L20" s="24"/>
      <c r="M20" s="24"/>
      <c r="N20" s="24"/>
      <c r="O20" s="24"/>
    </row>
    <row r="21" spans="1:15" ht="36.75" customHeight="1">
      <c r="A21" s="24"/>
      <c r="B21" s="34" t="s">
        <v>74</v>
      </c>
      <c r="C21" s="37" t="s">
        <v>73</v>
      </c>
      <c r="D21" s="37" t="s">
        <v>71</v>
      </c>
      <c r="E21" s="37" t="s">
        <v>72</v>
      </c>
      <c r="F21" s="24"/>
      <c r="G21" s="24"/>
      <c r="H21" s="43" t="s">
        <v>68</v>
      </c>
      <c r="I21" s="43"/>
      <c r="J21" s="43"/>
      <c r="K21" s="24"/>
      <c r="L21" s="43" t="s">
        <v>67</v>
      </c>
      <c r="M21" s="43"/>
      <c r="N21" s="43"/>
      <c r="O21" s="24"/>
    </row>
    <row r="22" spans="1:15" ht="38.25" customHeight="1">
      <c r="A22" s="24"/>
      <c r="B22" s="33">
        <v>20</v>
      </c>
      <c r="C22" s="35">
        <f>B22*12.2</f>
        <v>244</v>
      </c>
      <c r="D22" s="35">
        <f>B22*4.88</f>
        <v>97.6</v>
      </c>
      <c r="E22" s="35">
        <f>B22*7.32</f>
        <v>146.4</v>
      </c>
      <c r="F22" s="24"/>
      <c r="G22" s="24"/>
      <c r="H22" s="49">
        <f>L18*14.58</f>
        <v>455.19926400000742</v>
      </c>
      <c r="I22" s="50"/>
      <c r="J22" s="50"/>
      <c r="K22" s="36"/>
      <c r="L22" s="49">
        <f>L15-H15</f>
        <v>24.349999999999909</v>
      </c>
      <c r="M22" s="53"/>
      <c r="N22" s="53"/>
      <c r="O22" s="24"/>
    </row>
    <row r="23" spans="1:15" ht="12" customHeight="1">
      <c r="A23" s="24"/>
      <c r="B23" s="24"/>
      <c r="C23" s="24"/>
      <c r="D23" s="24"/>
      <c r="E23" s="24"/>
      <c r="F23" s="24"/>
      <c r="G23" s="24"/>
      <c r="H23" s="24"/>
      <c r="I23" s="24"/>
      <c r="J23" s="24"/>
      <c r="K23" s="24"/>
      <c r="L23" s="24"/>
      <c r="M23" s="24"/>
      <c r="N23" s="24"/>
      <c r="O23" s="24"/>
    </row>
    <row r="24" spans="1:15" ht="45" customHeight="1">
      <c r="A24" s="24"/>
      <c r="B24" s="51" t="s">
        <v>69</v>
      </c>
      <c r="C24" s="51"/>
      <c r="D24" s="51"/>
      <c r="E24" s="51"/>
      <c r="F24" s="51"/>
      <c r="G24" s="51"/>
      <c r="H24" s="51"/>
      <c r="I24" s="51"/>
      <c r="J24" s="51"/>
      <c r="K24" s="51"/>
      <c r="L24" s="51"/>
      <c r="M24" s="51"/>
      <c r="N24" s="51"/>
      <c r="O24" s="24"/>
    </row>
    <row r="25" spans="1:15" ht="12" customHeight="1">
      <c r="A25" s="24"/>
      <c r="B25" s="24"/>
      <c r="C25" s="24"/>
      <c r="D25" s="24"/>
      <c r="E25" s="24"/>
      <c r="F25" s="24"/>
      <c r="G25" s="24"/>
      <c r="H25" s="24"/>
      <c r="I25" s="24"/>
      <c r="J25" s="24"/>
      <c r="K25" s="24"/>
      <c r="L25" s="24"/>
      <c r="M25" s="24"/>
      <c r="N25" s="24"/>
      <c r="O25" s="24"/>
    </row>
    <row r="26" spans="1:15" ht="26.1" hidden="1" customHeight="1">
      <c r="A26" s="24"/>
      <c r="B26" s="24"/>
      <c r="C26" s="24"/>
      <c r="D26" s="24"/>
      <c r="E26" s="24"/>
      <c r="F26" s="24"/>
      <c r="G26" s="24"/>
      <c r="H26" s="24"/>
      <c r="I26" s="24"/>
      <c r="J26" s="24"/>
      <c r="K26" s="24"/>
      <c r="L26" s="24"/>
      <c r="M26" s="24"/>
      <c r="N26" s="24"/>
      <c r="O26" s="24"/>
    </row>
    <row r="27" spans="1:15" ht="26.1" hidden="1" customHeight="1">
      <c r="A27" s="24"/>
      <c r="B27" s="24"/>
      <c r="C27" s="24"/>
      <c r="D27" s="24"/>
      <c r="E27" s="24"/>
      <c r="F27" s="24"/>
      <c r="G27" s="24"/>
      <c r="H27" s="24"/>
      <c r="I27" s="24"/>
      <c r="J27" s="24"/>
      <c r="K27" s="24"/>
      <c r="L27" s="24"/>
      <c r="M27" s="24"/>
      <c r="N27" s="24"/>
      <c r="O27" s="24"/>
    </row>
    <row r="28" spans="1:15" ht="26.1" hidden="1" customHeight="1">
      <c r="A28" s="24"/>
      <c r="B28" s="24"/>
      <c r="C28" s="24"/>
      <c r="D28" s="24"/>
      <c r="E28" s="24"/>
      <c r="F28" s="24"/>
      <c r="G28" s="24"/>
      <c r="H28" s="24"/>
      <c r="I28" s="24"/>
      <c r="J28" s="24"/>
      <c r="K28" s="24"/>
      <c r="L28" s="24"/>
      <c r="M28" s="24"/>
      <c r="N28" s="24"/>
      <c r="O28" s="24"/>
    </row>
    <row r="29" spans="1:15" ht="26.1" hidden="1" customHeight="1">
      <c r="A29" s="24"/>
      <c r="F29" s="24"/>
      <c r="G29" s="31"/>
      <c r="H29" s="24"/>
      <c r="I29" s="24"/>
      <c r="J29" s="24"/>
      <c r="K29" s="24"/>
      <c r="L29" s="24"/>
      <c r="M29" s="24"/>
      <c r="N29" s="24"/>
      <c r="O29" s="24"/>
    </row>
    <row r="30" spans="1:15" ht="26.1" hidden="1" customHeight="1">
      <c r="A30" s="24"/>
      <c r="F30" s="31"/>
      <c r="H30" s="31"/>
      <c r="I30" s="31"/>
      <c r="J30" s="31"/>
      <c r="K30" s="31"/>
      <c r="L30" s="31"/>
      <c r="M30" s="31"/>
      <c r="N30" s="31"/>
      <c r="O30" s="24"/>
    </row>
  </sheetData>
  <sheetProtection algorithmName="SHA-512" hashValue="aLBT2oD2R4NFxvenKtertqT7/qvotZ+S96l9gLqVHi5EioBMaShAiO4M0fUfe2tYBPDcfTsfkSIGpgsWBHn45g==" saltValue="ZODX6esbLhooYqfRy97Zuw==" spinCount="100000" sheet="1" objects="1" scenarios="1" selectLockedCells="1"/>
  <mergeCells count="39">
    <mergeCell ref="H21:J21"/>
    <mergeCell ref="H22:J22"/>
    <mergeCell ref="B24:N24"/>
    <mergeCell ref="B6:E6"/>
    <mergeCell ref="B8:C8"/>
    <mergeCell ref="D8:E8"/>
    <mergeCell ref="H18:J19"/>
    <mergeCell ref="L18:N19"/>
    <mergeCell ref="L21:N21"/>
    <mergeCell ref="L22:N22"/>
    <mergeCell ref="B18:C18"/>
    <mergeCell ref="H13:J13"/>
    <mergeCell ref="D12:E12"/>
    <mergeCell ref="D14:E14"/>
    <mergeCell ref="B19:C19"/>
    <mergeCell ref="D19:E19"/>
    <mergeCell ref="B4:G4"/>
    <mergeCell ref="H15:J15"/>
    <mergeCell ref="L15:N15"/>
    <mergeCell ref="H17:J17"/>
    <mergeCell ref="L17:N17"/>
    <mergeCell ref="L2:N4"/>
    <mergeCell ref="B9:C9"/>
    <mergeCell ref="D9:E9"/>
    <mergeCell ref="H6:N6"/>
    <mergeCell ref="H7:J7"/>
    <mergeCell ref="L7:N7"/>
    <mergeCell ref="H9:J9"/>
    <mergeCell ref="L9:N9"/>
    <mergeCell ref="B11:C11"/>
    <mergeCell ref="D11:E11"/>
    <mergeCell ref="B14:C14"/>
    <mergeCell ref="D18:E18"/>
    <mergeCell ref="H11:J11"/>
    <mergeCell ref="L11:N11"/>
    <mergeCell ref="L13:N13"/>
    <mergeCell ref="B15:C15"/>
    <mergeCell ref="D15:E15"/>
    <mergeCell ref="B12:C12"/>
  </mergeCells>
  <dataValidations count="1">
    <dataValidation allowBlank="1" showInputMessage="1" showErrorMessage="1" promptTitle="Cellule calculée automatiquement" prompt="Cette cellule ne peut pas être modifiée. Pour actualiser votre simulation, renseignez uniquement les cellules en vert d'eau." sqref="D9:E9 C22 D19 H7:N22" xr:uid="{7530BEDA-D9C4-411C-93A3-EB64AC7E059D}"/>
  </dataValidations>
  <pageMargins left="0.7" right="0.7" top="0.75" bottom="0.75" header="0.3" footer="0.3"/>
  <pageSetup paperSize="9" scale="45" orientation="landscape" r:id="rId1"/>
  <extLst>
    <ext xmlns:x14="http://schemas.microsoft.com/office/spreadsheetml/2009/9/main" uri="{CCE6A557-97BC-4b89-ADB6-D9C93CAAB3DF}">
      <x14:dataValidations xmlns:xm="http://schemas.microsoft.com/office/excel/2006/main" count="1">
        <x14:dataValidation type="list" xr:uid="{00000000-0002-0000-0200-000000000000}">
          <x14:formula1>
            <xm:f>valeurs!$A$1:$A$30</xm:f>
          </x14:formula1>
          <xm:sqref>B9</xm:sqref>
        </x14:dataValidation>
      </x14:dataValidations>
    </ext>
  </extLst>
</worksheet>
</file>

<file path=docMetadata/LabelInfo.xml><?xml version="1.0" encoding="utf-8"?>
<clbl:labelList xmlns:clbl="http://schemas.microsoft.com/office/2020/mipLabelMetadata">
  <clbl:label id="{55a8600f-4ee6-4bb5-8f14-53589536b6df}" enabled="0" method="" siteId="{55a8600f-4ee6-4bb5-8f14-53589536b6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Simulation</vt:lpstr>
      <vt:lpstr>valeurs</vt:lpstr>
      <vt:lpstr>Comparaison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BRUGIROUX Sylvain (DRA RHONE ALPES)</dc:creator>
  <cp:lastModifiedBy>BRUGIROUX Sylvain</cp:lastModifiedBy>
  <cp:lastPrinted>2026-10-12T10:03:32Z</cp:lastPrinted>
  <dcterms:created xsi:type="dcterms:W3CDTF">2026-10-13T10:04:36Z</dcterms:created>
  <dcterms:modified xsi:type="dcterms:W3CDTF">2026-10-13T13:19:25Z</dcterms:modified>
</cp:coreProperties>
</file>